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azqu\Documents\Fer\Negocios\PROYECTO FER\Con-Vision Estratégica\CURSOS\CURSO TORTILLERIAS\CURSO DE PAGO\CHECKLIST TORTILLERIA\"/>
    </mc:Choice>
  </mc:AlternateContent>
  <xr:revisionPtr revIDLastSave="0" documentId="13_ncr:1_{5CF73E33-1DAA-4D2C-A5FC-5E9517D25A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unto de Equilibrio Tortilleria" sheetId="2" r:id="rId1"/>
  </sheets>
  <externalReferences>
    <externalReference r:id="rId2"/>
  </externalReferences>
  <definedNames>
    <definedName name="Comprobantes">'[1]Tabla de Comprobantes'!$A$3:$A$65</definedName>
    <definedName name="PC">'[1]Tabla de Comprobantes'!$E$3:$E$14</definedName>
  </definedNames>
  <calcPr calcId="191029"/>
</workbook>
</file>

<file path=xl/calcChain.xml><?xml version="1.0" encoding="utf-8"?>
<calcChain xmlns="http://schemas.openxmlformats.org/spreadsheetml/2006/main">
  <c r="D28" i="2" l="1"/>
  <c r="H12" i="2"/>
  <c r="B35" i="2" l="1"/>
  <c r="I19" i="2" l="1"/>
  <c r="I17" i="2"/>
  <c r="I18" i="2"/>
  <c r="I12" i="2"/>
  <c r="I13" i="2"/>
  <c r="I14" i="2"/>
  <c r="I15" i="2"/>
  <c r="I16" i="2"/>
  <c r="C9" i="2"/>
  <c r="I9" i="2" l="1"/>
  <c r="D35" i="2" s="1"/>
  <c r="I5" i="2" l="1"/>
  <c r="C30" i="2" s="1"/>
  <c r="B30" i="2" l="1"/>
  <c r="D30" i="2" s="1"/>
  <c r="E36" i="2" s="1"/>
  <c r="B36" i="2"/>
  <c r="D36" i="2"/>
  <c r="C36" i="2" l="1"/>
  <c r="B37" i="2"/>
  <c r="C35" i="2"/>
  <c r="E35" i="2" s="1"/>
  <c r="C37" i="2" l="1"/>
  <c r="D37" i="2"/>
  <c r="E37" i="2" l="1"/>
</calcChain>
</file>

<file path=xl/sharedStrings.xml><?xml version="1.0" encoding="utf-8"?>
<sst xmlns="http://schemas.openxmlformats.org/spreadsheetml/2006/main" count="45" uniqueCount="43">
  <si>
    <t>VENTAS</t>
  </si>
  <si>
    <t>COSTOS</t>
  </si>
  <si>
    <t>UTILIDAD</t>
  </si>
  <si>
    <t>UTILIDAD
TOTAL</t>
  </si>
  <si>
    <t>COSTOS
TOTALES</t>
  </si>
  <si>
    <t>VENTAS
TOTALES</t>
  </si>
  <si>
    <t>COSTO VARIABLE</t>
  </si>
  <si>
    <t>COSTO FIJO</t>
  </si>
  <si>
    <t>PUNTO DE EQUILIBRIO</t>
  </si>
  <si>
    <t>Alquiler</t>
  </si>
  <si>
    <t>Luz</t>
  </si>
  <si>
    <t>Impuestos</t>
  </si>
  <si>
    <t>PRODUCTO</t>
  </si>
  <si>
    <t>DESCRIPCIÓN</t>
  </si>
  <si>
    <t>VALOR</t>
  </si>
  <si>
    <t>CANTIDAD</t>
  </si>
  <si>
    <t>IMPORTE</t>
  </si>
  <si>
    <t>Simulador</t>
  </si>
  <si>
    <t>Resultado:</t>
  </si>
  <si>
    <t>Gráfico</t>
  </si>
  <si>
    <t>Tortilla de mesa</t>
  </si>
  <si>
    <t>Harina (Kg)</t>
  </si>
  <si>
    <t>Empaque</t>
  </si>
  <si>
    <t>Agua (gr)</t>
  </si>
  <si>
    <t>Teflón (gr)</t>
  </si>
  <si>
    <t>Grafito(gr)</t>
  </si>
  <si>
    <t>Sueldo Reparto</t>
  </si>
  <si>
    <t>Sueldo Maquinista</t>
  </si>
  <si>
    <t>Sueldo Encargado</t>
  </si>
  <si>
    <t>PRECIO UNITARIO PROM</t>
  </si>
  <si>
    <t>Administración</t>
  </si>
  <si>
    <t>distintos escenarios posibles</t>
  </si>
  <si>
    <t>*Puedes modificar la celda en azul para simular tu producción y en el cuadro verás</t>
  </si>
  <si>
    <t>Detalla en las siguientes tablas tanto los costos fijos como los Costos Variables</t>
  </si>
  <si>
    <t>Gas LP (lt)</t>
  </si>
  <si>
    <t>Cantidad de Kgs de Tortillas a vender al mes como mínimo para equiparar los costos</t>
  </si>
  <si>
    <t>En el Simulador a continuación puedes jugar con las cantidades de Producción para que sepas cuáles podrían ser tus posibles Metas.</t>
  </si>
  <si>
    <t>KGS TORTILLA</t>
  </si>
  <si>
    <t>Puedes Actualizar tus costos personalizados en las celdas (color azul) de VALOR  correspondiente</t>
  </si>
  <si>
    <t>Captura tu Precio Promedio por Kg al que vendes tu Tortilla</t>
  </si>
  <si>
    <t>Cambie las unidades a Vender por mes y observe los cambios</t>
  </si>
  <si>
    <t>KGS DE TORTILLA A VENDER X MES</t>
  </si>
  <si>
    <t>KGS DE TORTILLA A VENDER X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</si>
</sst>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&quot;$&quot;\ #,##0.00"/>
    <numFmt numFmtId="166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8745EC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6"/>
      <color theme="0" tint="-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i/>
      <u val="double"/>
      <sz val="18"/>
      <color theme="0" tint="-0.49998474074526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F3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slantDashDot">
        <color rgb="FFE4D1FF"/>
      </bottom>
      <diagonal/>
    </border>
    <border>
      <left style="thin">
        <color rgb="FFE4D1FF"/>
      </left>
      <right/>
      <top style="thin">
        <color rgb="FFE4D1FF"/>
      </top>
      <bottom style="medium">
        <color theme="0"/>
      </bottom>
      <diagonal/>
    </border>
    <border>
      <left/>
      <right/>
      <top style="thin">
        <color rgb="FFE4D1FF"/>
      </top>
      <bottom style="medium">
        <color theme="0"/>
      </bottom>
      <diagonal/>
    </border>
    <border>
      <left/>
      <right style="thin">
        <color rgb="FFE4D1FF"/>
      </right>
      <top style="thin">
        <color rgb="FFE4D1FF"/>
      </top>
      <bottom style="medium">
        <color theme="0"/>
      </bottom>
      <diagonal/>
    </border>
    <border>
      <left style="thin">
        <color rgb="FFE4D1FF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rgb="FFE4D1FF"/>
      </right>
      <top style="medium">
        <color theme="0"/>
      </top>
      <bottom/>
      <diagonal/>
    </border>
    <border>
      <left style="thin">
        <color rgb="FFE4D1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rgb="FFE4D1FF"/>
      </right>
      <top style="medium">
        <color theme="0"/>
      </top>
      <bottom style="medium">
        <color theme="0"/>
      </bottom>
      <diagonal/>
    </border>
    <border>
      <left style="thin">
        <color rgb="FFE4D1FF"/>
      </left>
      <right style="medium">
        <color theme="0"/>
      </right>
      <top style="medium">
        <color theme="0"/>
      </top>
      <bottom style="thin">
        <color rgb="FFE4D1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E4D1FF"/>
      </bottom>
      <diagonal/>
    </border>
    <border>
      <left style="medium">
        <color theme="0"/>
      </left>
      <right style="thin">
        <color rgb="FFE4D1FF"/>
      </right>
      <top style="medium">
        <color theme="0"/>
      </top>
      <bottom style="thin">
        <color rgb="FFE4D1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8F3FF"/>
      </left>
      <right/>
      <top style="medium">
        <color rgb="FFF8F3FF"/>
      </top>
      <bottom/>
      <diagonal/>
    </border>
    <border>
      <left/>
      <right/>
      <top style="medium">
        <color rgb="FFF8F3FF"/>
      </top>
      <bottom/>
      <diagonal/>
    </border>
    <border>
      <left/>
      <right style="medium">
        <color rgb="FFF8F3FF"/>
      </right>
      <top style="medium">
        <color rgb="FFF8F3FF"/>
      </top>
      <bottom/>
      <diagonal/>
    </border>
    <border>
      <left style="medium">
        <color indexed="64"/>
      </left>
      <right style="medium">
        <color rgb="FFF8F3FF"/>
      </right>
      <top style="medium">
        <color indexed="64"/>
      </top>
      <bottom style="medium">
        <color indexed="64"/>
      </bottom>
      <diagonal/>
    </border>
    <border>
      <left style="medium">
        <color rgb="FFF8F3FF"/>
      </left>
      <right style="medium">
        <color rgb="FFF8F3FF"/>
      </right>
      <top style="medium">
        <color indexed="64"/>
      </top>
      <bottom style="medium">
        <color indexed="64"/>
      </bottom>
      <diagonal/>
    </border>
    <border>
      <left style="medium">
        <color rgb="FFF8F3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24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165" fontId="10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indent="1"/>
    </xf>
    <xf numFmtId="0" fontId="0" fillId="0" borderId="0" xfId="0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0" fillId="0" borderId="0" xfId="0" applyFill="1"/>
    <xf numFmtId="0" fontId="14" fillId="0" borderId="2" xfId="0" applyFont="1" applyBorder="1" applyAlignment="1">
      <alignment horizontal="left" vertical="center" inden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indent="1"/>
    </xf>
    <xf numFmtId="0" fontId="14" fillId="0" borderId="8" xfId="0" applyFont="1" applyBorder="1" applyAlignment="1">
      <alignment horizontal="left" vertical="center" indent="1"/>
    </xf>
    <xf numFmtId="165" fontId="14" fillId="3" borderId="3" xfId="0" applyNumberFormat="1" applyFont="1" applyFill="1" applyBorder="1" applyAlignment="1">
      <alignment horizontal="center" vertical="center"/>
    </xf>
    <xf numFmtId="165" fontId="14" fillId="3" borderId="3" xfId="0" applyNumberFormat="1" applyFont="1" applyFill="1" applyBorder="1" applyAlignment="1">
      <alignment horizontal="left" vertical="center" indent="1"/>
    </xf>
    <xf numFmtId="0" fontId="16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17" fillId="0" borderId="6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164" fontId="14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0" fillId="0" borderId="12" xfId="0" applyBorder="1"/>
    <xf numFmtId="0" fontId="19" fillId="0" borderId="6" xfId="0" applyFont="1" applyBorder="1" applyAlignment="1">
      <alignment vertical="center"/>
    </xf>
    <xf numFmtId="2" fontId="14" fillId="3" borderId="18" xfId="0" applyNumberFormat="1" applyFont="1" applyFill="1" applyBorder="1" applyAlignment="1">
      <alignment horizontal="center" vertical="center"/>
    </xf>
    <xf numFmtId="165" fontId="14" fillId="3" borderId="19" xfId="0" applyNumberFormat="1" applyFont="1" applyFill="1" applyBorder="1" applyAlignment="1">
      <alignment horizontal="center" vertical="center"/>
    </xf>
    <xf numFmtId="2" fontId="14" fillId="3" borderId="20" xfId="0" applyNumberFormat="1" applyFont="1" applyFill="1" applyBorder="1" applyAlignment="1">
      <alignment horizontal="center" vertical="center"/>
    </xf>
    <xf numFmtId="165" fontId="14" fillId="3" borderId="21" xfId="0" applyNumberFormat="1" applyFont="1" applyFill="1" applyBorder="1" applyAlignment="1">
      <alignment horizontal="center" vertical="center"/>
    </xf>
    <xf numFmtId="165" fontId="14" fillId="3" borderId="2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21" fillId="4" borderId="0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center" vertical="center"/>
    </xf>
    <xf numFmtId="165" fontId="15" fillId="4" borderId="3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2" fontId="25" fillId="6" borderId="24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43" fontId="14" fillId="3" borderId="3" xfId="2" applyFont="1" applyFill="1" applyBorder="1" applyAlignment="1">
      <alignment horizontal="center" vertical="center"/>
    </xf>
    <xf numFmtId="165" fontId="14" fillId="7" borderId="1" xfId="0" applyNumberFormat="1" applyFont="1" applyFill="1" applyBorder="1" applyAlignment="1">
      <alignment horizontal="left" vertical="center" indent="1"/>
    </xf>
    <xf numFmtId="165" fontId="14" fillId="7" borderId="2" xfId="0" applyNumberFormat="1" applyFont="1" applyFill="1" applyBorder="1" applyAlignment="1">
      <alignment horizontal="left" vertical="center" indent="1"/>
    </xf>
    <xf numFmtId="165" fontId="14" fillId="7" borderId="1" xfId="0" applyNumberFormat="1" applyFont="1" applyFill="1" applyBorder="1" applyAlignment="1">
      <alignment horizontal="center" vertical="center"/>
    </xf>
    <xf numFmtId="165" fontId="14" fillId="7" borderId="2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165" fontId="13" fillId="6" borderId="28" xfId="0" applyNumberFormat="1" applyFont="1" applyFill="1" applyBorder="1" applyAlignment="1">
      <alignment horizontal="center" vertical="center"/>
    </xf>
    <xf numFmtId="165" fontId="13" fillId="6" borderId="29" xfId="0" applyNumberFormat="1" applyFont="1" applyFill="1" applyBorder="1" applyAlignment="1">
      <alignment horizontal="center" vertical="center"/>
    </xf>
    <xf numFmtId="165" fontId="13" fillId="6" borderId="30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6" fillId="0" borderId="13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16" fillId="0" borderId="0" xfId="0" applyFont="1" applyBorder="1" applyAlignment="1">
      <alignment horizontal="left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2" fontId="22" fillId="5" borderId="4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5" formatCode="&quot;$&quot;\ 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/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alignment horizontal="left" vertical="center" textRotation="0" wrapText="0" indent="1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5" formatCode="&quot;$&quot;\ #,##0.00"/>
      <fill>
        <patternFill patternType="solid">
          <fgColor indexed="64"/>
          <bgColor theme="4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alignment horizontal="left" vertical="center" textRotation="0" wrapText="0" indent="1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border outline="0">
        <bottom style="medium">
          <color theme="0" tint="-4.9989318521683403E-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rgb="FFF8F3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5" formatCode="&quot;$&quot;\ #,##0.00"/>
      <fill>
        <patternFill patternType="solid">
          <fgColor indexed="64"/>
          <bgColor theme="4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alignment horizontal="left" vertical="center" textRotation="0" wrapText="0" indent="1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border outline="0">
        <bottom style="medium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rgb="FFF8F3FF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807C34"/>
      <color rgb="FFE4D1FF"/>
      <color rgb="FFF8F3FF"/>
      <color rgb="FFA673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Simulador - Punto de equilibrio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9.68182908065989E-2"/>
          <c:y val="9.7165971252729078E-2"/>
          <c:w val="0.74175927010177622"/>
          <c:h val="0.8402206339123267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'Punto de Equilibrio Tortilleria'!$C$34</c:f>
              <c:strCache>
                <c:ptCount val="1"/>
                <c:pt idx="0">
                  <c:v>VENTAS</c:v>
                </c:pt>
              </c:strCache>
            </c:strRef>
          </c:tx>
          <c:spPr>
            <a:ln w="9525" cap="flat" cmpd="sng" algn="ctr">
              <a:solidFill>
                <a:schemeClr val="accent1">
                  <a:alpha val="70000"/>
                </a:schemeClr>
              </a:solidFill>
              <a:prstDash val="sysDot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xVal>
            <c:numRef>
              <c:f>'Punto de Equilibrio Tortilleria'!$B$35:$B$37</c:f>
              <c:numCache>
                <c:formatCode>0.00</c:formatCode>
                <c:ptCount val="3"/>
                <c:pt idx="0">
                  <c:v>816</c:v>
                </c:pt>
                <c:pt idx="1">
                  <c:v>4080</c:v>
                </c:pt>
                <c:pt idx="2">
                  <c:v>6120</c:v>
                </c:pt>
              </c:numCache>
            </c:numRef>
          </c:xVal>
          <c:yVal>
            <c:numRef>
              <c:f>'Punto de Equilibrio Tortilleria'!$C$35:$C$37</c:f>
              <c:numCache>
                <c:formatCode>"$"\ #,##0.00</c:formatCode>
                <c:ptCount val="3"/>
                <c:pt idx="0">
                  <c:v>13872</c:v>
                </c:pt>
                <c:pt idx="1">
                  <c:v>69360</c:v>
                </c:pt>
                <c:pt idx="2">
                  <c:v>104040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2E-4105-A88A-D2EF8FFEA9E2}"/>
            </c:ext>
          </c:extLst>
        </c:ser>
        <c:ser>
          <c:idx val="1"/>
          <c:order val="1"/>
          <c:tx>
            <c:strRef>
              <c:f>'Punto de Equilibrio Tortilleria'!$D$34</c:f>
              <c:strCache>
                <c:ptCount val="1"/>
                <c:pt idx="0">
                  <c:v>COSTOS</c:v>
                </c:pt>
              </c:strCache>
            </c:strRef>
          </c:tx>
          <c:spPr>
            <a:ln w="9525" cap="flat" cmpd="sng" algn="ctr">
              <a:solidFill>
                <a:schemeClr val="accent2">
                  <a:alpha val="70000"/>
                </a:schemeClr>
              </a:solidFill>
              <a:prstDash val="sysDot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xVal>
            <c:numRef>
              <c:f>'Punto de Equilibrio Tortilleria'!$B$35:$B$37</c:f>
              <c:numCache>
                <c:formatCode>0.00</c:formatCode>
                <c:ptCount val="3"/>
                <c:pt idx="0">
                  <c:v>816</c:v>
                </c:pt>
                <c:pt idx="1">
                  <c:v>4080</c:v>
                </c:pt>
                <c:pt idx="2">
                  <c:v>6120</c:v>
                </c:pt>
              </c:numCache>
            </c:numRef>
          </c:xVal>
          <c:yVal>
            <c:numRef>
              <c:f>'Punto de Equilibrio Tortilleria'!$D$35:$D$37</c:f>
              <c:numCache>
                <c:formatCode>"$"\ #,##0.00</c:formatCode>
                <c:ptCount val="3"/>
                <c:pt idx="0">
                  <c:v>26766.290579146778</c:v>
                </c:pt>
                <c:pt idx="1">
                  <c:v>56831.452895733892</c:v>
                </c:pt>
                <c:pt idx="2">
                  <c:v>75622.179343600845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2E-4105-A88A-D2EF8FFEA9E2}"/>
            </c:ext>
          </c:extLst>
        </c:ser>
        <c:ser>
          <c:idx val="2"/>
          <c:order val="2"/>
          <c:tx>
            <c:strRef>
              <c:f>'Punto de Equilibrio Tortilleria'!$E$34</c:f>
              <c:strCache>
                <c:ptCount val="1"/>
                <c:pt idx="0">
                  <c:v>UTILIDAD</c:v>
                </c:pt>
              </c:strCache>
            </c:strRef>
          </c:tx>
          <c:spPr>
            <a:ln w="9525" cap="flat" cmpd="sng" algn="ctr">
              <a:solidFill>
                <a:schemeClr val="accent3">
                  <a:alpha val="70000"/>
                </a:schemeClr>
              </a:solidFill>
              <a:prstDash val="sysDot"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xVal>
            <c:numRef>
              <c:f>'Punto de Equilibrio Tortilleria'!$B$35:$B$37</c:f>
              <c:numCache>
                <c:formatCode>0.00</c:formatCode>
                <c:ptCount val="3"/>
                <c:pt idx="0">
                  <c:v>816</c:v>
                </c:pt>
                <c:pt idx="1">
                  <c:v>4080</c:v>
                </c:pt>
                <c:pt idx="2">
                  <c:v>6120</c:v>
                </c:pt>
              </c:numCache>
            </c:numRef>
          </c:xVal>
          <c:yVal>
            <c:numRef>
              <c:f>'Punto de Equilibrio Tortilleria'!$E$35:$E$37</c:f>
              <c:numCache>
                <c:formatCode>"$"\ #,##0.00</c:formatCode>
                <c:ptCount val="3"/>
                <c:pt idx="0">
                  <c:v>-12894.290579146778</c:v>
                </c:pt>
                <c:pt idx="1">
                  <c:v>12528.5</c:v>
                </c:pt>
                <c:pt idx="2">
                  <c:v>28417.820656399155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52E-4105-A88A-D2EF8FFE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321856"/>
        <c:axId val="742322416"/>
      </c:scatterChart>
      <c:valAx>
        <c:axId val="742321856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2322416"/>
        <c:crosses val="autoZero"/>
        <c:crossBetween val="midCat"/>
      </c:valAx>
      <c:valAx>
        <c:axId val="742322416"/>
        <c:scaling>
          <c:orientation val="minMax"/>
        </c:scaling>
        <c:delete val="0"/>
        <c:axPos val="l"/>
        <c:numFmt formatCode="&quot;$&quot;\ #,##0.00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2321856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190499</xdr:rowOff>
    </xdr:from>
    <xdr:to>
      <xdr:col>5</xdr:col>
      <xdr:colOff>228146</xdr:colOff>
      <xdr:row>2</xdr:row>
      <xdr:rowOff>48985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26571" y="190499"/>
          <a:ext cx="53308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chemeClr val="bg1"/>
              </a:solidFill>
            </a:rPr>
            <a:t>Punto de Equilibrio Tortilleria Rentable</a:t>
          </a:r>
        </a:p>
      </xdr:txBody>
    </xdr:sp>
    <xdr:clientData/>
  </xdr:twoCellAnchor>
  <xdr:twoCellAnchor>
    <xdr:from>
      <xdr:col>5</xdr:col>
      <xdr:colOff>585107</xdr:colOff>
      <xdr:row>23</xdr:row>
      <xdr:rowOff>152400</xdr:rowOff>
    </xdr:from>
    <xdr:to>
      <xdr:col>11</xdr:col>
      <xdr:colOff>789213</xdr:colOff>
      <xdr:row>42</xdr:row>
      <xdr:rowOff>108857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489855</xdr:colOff>
      <xdr:row>0</xdr:row>
      <xdr:rowOff>108858</xdr:rowOff>
    </xdr:from>
    <xdr:to>
      <xdr:col>11</xdr:col>
      <xdr:colOff>870856</xdr:colOff>
      <xdr:row>2</xdr:row>
      <xdr:rowOff>69470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386C81A-8E77-4849-8D8E-1B26B4D4F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8641" y="108858"/>
          <a:ext cx="2721429" cy="8450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2TTNGU7\vazqu\Users\santiago\Downloads\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_Fijo" displayName="C_Fijo" ref="B11:C19" totalsRowShown="0" headerRowDxfId="10" dataDxfId="9" tableBorderDxfId="8">
  <autoFilter ref="B11:C19" xr:uid="{00000000-0009-0000-0100-000001000000}">
    <filterColumn colId="0" hiddenButton="1"/>
    <filterColumn colId="1" hiddenButton="1"/>
  </autoFilter>
  <tableColumns count="2">
    <tableColumn id="1" xr3:uid="{00000000-0010-0000-0000-000001000000}" name="DESCRIPCIÓN" dataDxfId="7"/>
    <tableColumn id="2" xr3:uid="{00000000-0010-0000-0000-000002000000}" name="VALOR" dataDxfId="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_Variable" displayName="C_Variable" ref="F11:I19" totalsRowShown="0" headerRowDxfId="5" tableBorderDxfId="4">
  <autoFilter ref="F11:I19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DESCRIPCIÓN" dataDxfId="3"/>
    <tableColumn id="2" xr3:uid="{00000000-0010-0000-0100-000002000000}" name="VALOR" dataDxfId="2"/>
    <tableColumn id="3" xr3:uid="{00000000-0010-0000-0100-000003000000}" name="CANTIDAD" dataDxfId="1"/>
    <tableColumn id="4" xr3:uid="{00000000-0010-0000-0100-000004000000}" name="IMPORTE" dataDxfId="0">
      <calculatedColumnFormula>IFERROR(C_Variable[[#This Row],[VALOR]]*C_Variable[[#This Row],[CANTIDAD]],"")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43"/>
  <sheetViews>
    <sheetView showGridLines="0" showZeros="0" tabSelected="1" zoomScale="70" zoomScaleNormal="70" workbookViewId="0">
      <pane ySplit="2" topLeftCell="A3" activePane="bottomLeft" state="frozen"/>
      <selection pane="bottomLeft" activeCell="B29" sqref="B29"/>
    </sheetView>
  </sheetViews>
  <sheetFormatPr baseColWidth="10" defaultRowHeight="15" x14ac:dyDescent="0.25"/>
  <cols>
    <col min="1" max="1" width="4.85546875" customWidth="1"/>
    <col min="2" max="2" width="24.85546875" style="10" customWidth="1"/>
    <col min="3" max="3" width="18.42578125" style="10" customWidth="1"/>
    <col min="4" max="4" width="16" style="10" customWidth="1"/>
    <col min="5" max="5" width="17.42578125" style="10" customWidth="1"/>
    <col min="6" max="6" width="23.140625" style="10" customWidth="1"/>
    <col min="7" max="7" width="14.42578125" style="10" customWidth="1"/>
    <col min="8" max="8" width="13.28515625" style="10" customWidth="1"/>
    <col min="9" max="9" width="16" customWidth="1"/>
    <col min="10" max="10" width="23.7109375" customWidth="1"/>
    <col min="12" max="12" width="14.85546875" customWidth="1"/>
    <col min="13" max="13" width="13.85546875" customWidth="1"/>
    <col min="14" max="14" width="16.7109375" customWidth="1"/>
    <col min="15" max="16" width="13.28515625" bestFit="1" customWidth="1"/>
  </cols>
  <sheetData>
    <row r="2" spans="2:21" ht="54.95" customHeigh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20"/>
      <c r="O2" s="20"/>
      <c r="P2" s="20"/>
    </row>
    <row r="3" spans="2:21" ht="15" customHeight="1" x14ac:dyDescent="0.25"/>
    <row r="4" spans="2:21" s="11" customFormat="1" ht="21.75" thickBot="1" x14ac:dyDescent="0.3">
      <c r="B4" s="22"/>
      <c r="C4" s="22"/>
      <c r="D4" s="22"/>
      <c r="E4" s="22"/>
      <c r="F4" s="22"/>
      <c r="G4" s="75" t="s">
        <v>18</v>
      </c>
      <c r="H4" s="75"/>
      <c r="I4" s="75"/>
    </row>
    <row r="5" spans="2:21" s="11" customFormat="1" ht="24.75" customHeight="1" thickBot="1" x14ac:dyDescent="0.3">
      <c r="B5" s="57" t="s">
        <v>12</v>
      </c>
      <c r="C5" s="76" t="s">
        <v>20</v>
      </c>
      <c r="D5" s="77"/>
      <c r="E5" s="78"/>
      <c r="F5" s="14"/>
      <c r="G5" s="98" t="s">
        <v>8</v>
      </c>
      <c r="H5" s="98"/>
      <c r="I5" s="99">
        <f>C9/(C6-I9)</f>
        <v>2471.4786280917297</v>
      </c>
      <c r="J5" s="86" t="s">
        <v>35</v>
      </c>
      <c r="K5" s="87"/>
    </row>
    <row r="6" spans="2:21" s="11" customFormat="1" ht="23.25" customHeight="1" thickBot="1" x14ac:dyDescent="0.3">
      <c r="B6" s="67" t="s">
        <v>29</v>
      </c>
      <c r="C6" s="81">
        <v>17</v>
      </c>
      <c r="D6" s="82"/>
      <c r="E6" s="83"/>
      <c r="F6" s="14"/>
      <c r="G6" s="98"/>
      <c r="H6" s="98"/>
      <c r="I6" s="100"/>
      <c r="J6" s="86"/>
      <c r="K6" s="87"/>
    </row>
    <row r="7" spans="2:21" s="11" customFormat="1" ht="21" x14ac:dyDescent="0.3">
      <c r="B7" s="15"/>
      <c r="C7" s="13"/>
      <c r="D7" s="74" t="s">
        <v>39</v>
      </c>
      <c r="E7" s="13"/>
      <c r="F7" s="14"/>
      <c r="G7" s="14"/>
      <c r="H7" s="12"/>
      <c r="Q7" s="31"/>
      <c r="R7" s="31"/>
      <c r="S7" s="31"/>
    </row>
    <row r="8" spans="2:21" ht="39.75" customHeight="1" thickBot="1" x14ac:dyDescent="0.35">
      <c r="B8" s="93" t="s">
        <v>33</v>
      </c>
      <c r="C8" s="93"/>
      <c r="D8" s="93"/>
      <c r="E8" s="93"/>
      <c r="F8" s="93"/>
      <c r="G8" s="93"/>
      <c r="H8" s="93"/>
      <c r="I8" s="93"/>
      <c r="U8" s="7"/>
    </row>
    <row r="9" spans="2:21" s="1" customFormat="1" ht="27.75" customHeight="1" thickBot="1" x14ac:dyDescent="0.3">
      <c r="B9" s="58" t="s">
        <v>7</v>
      </c>
      <c r="C9" s="59">
        <f>SUM(C_Fijo[VALOR])</f>
        <v>19250</v>
      </c>
      <c r="D9" s="97"/>
      <c r="F9" s="94" t="s">
        <v>6</v>
      </c>
      <c r="G9" s="95"/>
      <c r="H9" s="96"/>
      <c r="I9" s="59">
        <f>SUM(C_Variable[IMPORTE])</f>
        <v>9.2111404156210526</v>
      </c>
      <c r="U9"/>
    </row>
    <row r="10" spans="2:21" s="17" customFormat="1" ht="15" customHeight="1" x14ac:dyDescent="0.25">
      <c r="B10" s="18"/>
      <c r="C10" s="19"/>
      <c r="D10" s="97"/>
      <c r="F10" s="18"/>
      <c r="G10" s="18"/>
      <c r="H10" s="18"/>
      <c r="I10" s="18"/>
      <c r="U10" s="20"/>
    </row>
    <row r="11" spans="2:21" s="1" customFormat="1" ht="18" thickBot="1" x14ac:dyDescent="0.3">
      <c r="B11" s="60" t="s">
        <v>13</v>
      </c>
      <c r="C11" s="60" t="s">
        <v>14</v>
      </c>
      <c r="D11" s="97"/>
      <c r="F11" s="60" t="s">
        <v>13</v>
      </c>
      <c r="G11" s="60" t="s">
        <v>14</v>
      </c>
      <c r="H11" s="60" t="s">
        <v>15</v>
      </c>
      <c r="I11" s="60" t="s">
        <v>16</v>
      </c>
      <c r="U11" s="8"/>
    </row>
    <row r="12" spans="2:21" ht="19.5" thickBot="1" x14ac:dyDescent="0.3">
      <c r="B12" s="16" t="s">
        <v>9</v>
      </c>
      <c r="C12" s="70">
        <v>2500</v>
      </c>
      <c r="D12" s="97"/>
      <c r="F12" s="16" t="s">
        <v>21</v>
      </c>
      <c r="G12" s="72">
        <v>12.5</v>
      </c>
      <c r="H12" s="25">
        <f>20/38</f>
        <v>0.52631578947368418</v>
      </c>
      <c r="I12" s="29">
        <f>IFERROR(C_Variable[[#This Row],[VALOR]]*C_Variable[[#This Row],[CANTIDAD]],"")</f>
        <v>6.5789473684210522</v>
      </c>
      <c r="J12" s="88" t="s">
        <v>38</v>
      </c>
      <c r="K12" s="89"/>
      <c r="U12" s="9"/>
    </row>
    <row r="13" spans="2:21" ht="19.5" thickBot="1" x14ac:dyDescent="0.3">
      <c r="B13" s="16" t="s">
        <v>10</v>
      </c>
      <c r="C13" s="70">
        <v>750</v>
      </c>
      <c r="D13" s="97"/>
      <c r="F13" s="16" t="s">
        <v>23</v>
      </c>
      <c r="G13" s="72">
        <v>1.95</v>
      </c>
      <c r="H13" s="25">
        <v>1.8E-5</v>
      </c>
      <c r="I13" s="29">
        <f>IFERROR(C_Variable[[#This Row],[VALOR]]*C_Variable[[#This Row],[CANTIDAD]],"")</f>
        <v>3.5099999999999999E-5</v>
      </c>
      <c r="J13" s="88"/>
      <c r="K13" s="89"/>
      <c r="U13" s="8"/>
    </row>
    <row r="14" spans="2:21" ht="19.5" thickBot="1" x14ac:dyDescent="0.3">
      <c r="B14" s="16" t="s">
        <v>30</v>
      </c>
      <c r="C14" s="70">
        <v>850</v>
      </c>
      <c r="D14" s="97"/>
      <c r="F14" s="16" t="s">
        <v>24</v>
      </c>
      <c r="G14" s="72">
        <v>1.75</v>
      </c>
      <c r="H14" s="25">
        <v>2E-3</v>
      </c>
      <c r="I14" s="29">
        <f>IFERROR(C_Variable[[#This Row],[VALOR]]*C_Variable[[#This Row],[CANTIDAD]],"")</f>
        <v>3.5000000000000001E-3</v>
      </c>
      <c r="J14" s="88"/>
      <c r="K14" s="89"/>
    </row>
    <row r="15" spans="2:21" ht="19.5" thickBot="1" x14ac:dyDescent="0.3">
      <c r="B15" s="16" t="s">
        <v>11</v>
      </c>
      <c r="C15" s="70">
        <v>750</v>
      </c>
      <c r="D15" s="97"/>
      <c r="F15" s="16" t="s">
        <v>22</v>
      </c>
      <c r="G15" s="72">
        <v>0.5</v>
      </c>
      <c r="H15" s="25">
        <v>0.01</v>
      </c>
      <c r="I15" s="29">
        <f>IFERROR(C_Variable[[#This Row],[VALOR]]*C_Variable[[#This Row],[CANTIDAD]],"")</f>
        <v>5.0000000000000001E-3</v>
      </c>
      <c r="J15" s="88"/>
      <c r="K15" s="89"/>
    </row>
    <row r="16" spans="2:21" ht="19.5" thickBot="1" x14ac:dyDescent="0.3">
      <c r="B16" s="21" t="s">
        <v>27</v>
      </c>
      <c r="C16" s="71">
        <v>4800</v>
      </c>
      <c r="D16" s="97"/>
      <c r="F16" s="21" t="s">
        <v>25</v>
      </c>
      <c r="G16" s="73">
        <v>0.25</v>
      </c>
      <c r="H16" s="26">
        <v>2E-3</v>
      </c>
      <c r="I16" s="29">
        <f>IFERROR(C_Variable[[#This Row],[VALOR]]*C_Variable[[#This Row],[CANTIDAD]],"")</f>
        <v>5.0000000000000001E-4</v>
      </c>
    </row>
    <row r="17" spans="1:19" s="10" customFormat="1" ht="19.5" thickBot="1" x14ac:dyDescent="0.3">
      <c r="B17" s="16" t="s">
        <v>26</v>
      </c>
      <c r="C17" s="70">
        <v>4800</v>
      </c>
      <c r="D17" s="97"/>
      <c r="F17" s="16" t="s">
        <v>34</v>
      </c>
      <c r="G17" s="70">
        <v>14.24</v>
      </c>
      <c r="H17" s="27">
        <v>0.18421053000000001</v>
      </c>
      <c r="I17" s="30">
        <f>IFERROR(C_Variable[[#This Row],[VALOR]]*C_Variable[[#This Row],[CANTIDAD]],"")</f>
        <v>2.6231579472000002</v>
      </c>
    </row>
    <row r="18" spans="1:19" ht="19.5" thickBot="1" x14ac:dyDescent="0.3">
      <c r="B18" s="16" t="s">
        <v>28</v>
      </c>
      <c r="C18" s="70">
        <v>4800</v>
      </c>
      <c r="D18" s="41"/>
      <c r="F18" s="21"/>
      <c r="G18" s="71"/>
      <c r="H18" s="28"/>
      <c r="I18" s="30">
        <f>IFERROR(C_Variable[[#This Row],[VALOR]]*C_Variable[[#This Row],[CANTIDAD]],"")</f>
        <v>0</v>
      </c>
    </row>
    <row r="19" spans="1:19" s="7" customFormat="1" ht="19.5" thickBot="1" x14ac:dyDescent="0.35">
      <c r="B19" s="21"/>
      <c r="C19" s="71"/>
      <c r="D19" s="9"/>
      <c r="F19" s="21"/>
      <c r="G19" s="71"/>
      <c r="H19" s="28"/>
      <c r="I19" s="30">
        <f>IFERROR(C_Variable[[#This Row],[VALOR]]*C_Variable[[#This Row],[CANTIDAD]],"")</f>
        <v>0</v>
      </c>
    </row>
    <row r="20" spans="1:19" ht="15.75" x14ac:dyDescent="0.25">
      <c r="B20" s="9"/>
      <c r="C20" s="9"/>
      <c r="D20" s="9"/>
    </row>
    <row r="21" spans="1:19" ht="15.75" x14ac:dyDescent="0.25">
      <c r="B21" s="9"/>
      <c r="C21" s="9"/>
      <c r="D21" s="9"/>
      <c r="E21" s="23"/>
      <c r="F21" s="23"/>
      <c r="G21" s="23"/>
      <c r="H21" s="23"/>
    </row>
    <row r="22" spans="1:19" ht="21.75" thickBot="1" x14ac:dyDescent="0.3">
      <c r="A22" s="46"/>
      <c r="B22" s="47" t="s">
        <v>36</v>
      </c>
      <c r="C22" s="47"/>
      <c r="D22" s="47"/>
      <c r="E22" s="47"/>
      <c r="F22" s="47"/>
      <c r="G22" s="47"/>
      <c r="H22" s="47"/>
      <c r="I22" s="47"/>
      <c r="J22" s="47"/>
      <c r="K22" s="48"/>
      <c r="L22" s="48"/>
    </row>
    <row r="23" spans="1:19" ht="15.75" x14ac:dyDescent="0.25">
      <c r="B23" s="9"/>
      <c r="C23" s="9"/>
      <c r="D23" s="9"/>
      <c r="E23" s="23"/>
      <c r="F23" s="23"/>
      <c r="G23" s="23"/>
      <c r="H23" s="23"/>
    </row>
    <row r="24" spans="1:19" s="8" customFormat="1" ht="24" thickBot="1" x14ac:dyDescent="0.3">
      <c r="B24" s="79" t="s">
        <v>17</v>
      </c>
      <c r="C24" s="79"/>
      <c r="D24" s="79"/>
    </row>
    <row r="25" spans="1:19" s="9" customFormat="1" ht="15.75" x14ac:dyDescent="0.25"/>
    <row r="26" spans="1:19" s="8" customFormat="1" ht="21.75" thickBot="1" x14ac:dyDescent="0.3">
      <c r="B26" s="49" t="s">
        <v>40</v>
      </c>
      <c r="E26" s="31"/>
      <c r="F26" s="31"/>
    </row>
    <row r="27" spans="1:19" ht="19.5" customHeight="1" thickBot="1" x14ac:dyDescent="0.3">
      <c r="B27" s="84" t="s">
        <v>41</v>
      </c>
      <c r="C27" s="85"/>
      <c r="D27" s="66">
        <v>4080</v>
      </c>
      <c r="F27" s="44"/>
      <c r="G27" s="44"/>
      <c r="H27" s="44"/>
    </row>
    <row r="28" spans="1:19" ht="19.5" customHeight="1" thickBot="1" x14ac:dyDescent="0.3">
      <c r="B28" s="84" t="s">
        <v>42</v>
      </c>
      <c r="C28" s="85"/>
      <c r="D28" s="69">
        <f>+D27/30</f>
        <v>136</v>
      </c>
      <c r="E28" s="41"/>
      <c r="F28" s="44"/>
      <c r="G28" s="44"/>
      <c r="H28" s="44"/>
    </row>
    <row r="29" spans="1:19" ht="36" customHeight="1" thickBot="1" x14ac:dyDescent="0.3">
      <c r="B29" s="61" t="s">
        <v>5</v>
      </c>
      <c r="C29" s="61" t="s">
        <v>4</v>
      </c>
      <c r="D29" s="65" t="s">
        <v>3</v>
      </c>
      <c r="E29" s="43"/>
      <c r="F29" s="44"/>
      <c r="G29" s="44"/>
      <c r="H29" s="44"/>
      <c r="J29" s="20"/>
      <c r="K29" s="33"/>
      <c r="L29" s="33"/>
      <c r="M29" s="33"/>
      <c r="N29" s="33"/>
      <c r="O29" s="33"/>
      <c r="P29" s="33"/>
      <c r="Q29" s="33"/>
      <c r="R29" s="33"/>
      <c r="S29" s="11"/>
    </row>
    <row r="30" spans="1:19" ht="19.5" thickBot="1" x14ac:dyDescent="0.3">
      <c r="B30" s="29">
        <f>D27*C6</f>
        <v>69360</v>
      </c>
      <c r="C30" s="29">
        <f>C9+(D27*I9)</f>
        <v>56831.452895733892</v>
      </c>
      <c r="D30" s="45">
        <f>ROUND(B30-C30,1)</f>
        <v>12528.5</v>
      </c>
      <c r="E30" s="42"/>
      <c r="F30" s="42"/>
      <c r="G30" s="4"/>
      <c r="H30" s="4"/>
      <c r="J30" s="20"/>
      <c r="K30" s="33"/>
      <c r="L30" s="33"/>
      <c r="M30" s="33"/>
      <c r="N30" s="33"/>
      <c r="O30" s="33"/>
      <c r="P30" s="33"/>
      <c r="Q30" s="33"/>
      <c r="R30" s="33"/>
      <c r="S30" s="11"/>
    </row>
    <row r="31" spans="1:19" x14ac:dyDescent="0.25">
      <c r="B31" s="1"/>
      <c r="C31" s="1"/>
      <c r="D31" s="1"/>
      <c r="E31" s="1"/>
      <c r="F31" s="1"/>
      <c r="G31" s="4"/>
      <c r="H31" s="4"/>
      <c r="J31" s="20"/>
      <c r="K31" s="33"/>
      <c r="L31" s="33"/>
      <c r="M31" s="33"/>
      <c r="N31" s="33"/>
      <c r="O31" s="33"/>
      <c r="P31" s="33"/>
      <c r="Q31" s="33"/>
      <c r="R31" s="33"/>
      <c r="S31" s="11"/>
    </row>
    <row r="32" spans="1:19" ht="18.75" x14ac:dyDescent="0.25">
      <c r="G32" s="4"/>
      <c r="H32" s="4"/>
      <c r="J32" s="20"/>
      <c r="K32" s="33"/>
      <c r="L32" s="80"/>
      <c r="M32" s="80"/>
      <c r="N32" s="34"/>
      <c r="O32" s="35"/>
      <c r="P32" s="36"/>
      <c r="Q32" s="34"/>
      <c r="R32" s="34"/>
      <c r="S32" s="11"/>
    </row>
    <row r="33" spans="2:19" ht="21.75" thickBot="1" x14ac:dyDescent="0.3">
      <c r="B33" s="90" t="s">
        <v>19</v>
      </c>
      <c r="C33" s="91"/>
      <c r="D33" s="91"/>
      <c r="E33" s="92"/>
      <c r="G33" s="4"/>
      <c r="H33" s="4"/>
      <c r="J33" s="20"/>
      <c r="K33" s="33"/>
      <c r="L33" s="5"/>
      <c r="M33" s="6"/>
      <c r="N33" s="6"/>
      <c r="O33" s="37"/>
      <c r="P33" s="6"/>
      <c r="Q33" s="6"/>
      <c r="R33" s="6"/>
      <c r="S33" s="11"/>
    </row>
    <row r="34" spans="2:19" ht="18" thickBot="1" x14ac:dyDescent="0.3">
      <c r="B34" s="62" t="s">
        <v>37</v>
      </c>
      <c r="C34" s="63" t="s">
        <v>0</v>
      </c>
      <c r="D34" s="63" t="s">
        <v>1</v>
      </c>
      <c r="E34" s="64" t="s">
        <v>2</v>
      </c>
      <c r="G34" s="4"/>
      <c r="H34" s="4"/>
      <c r="J34" s="20"/>
      <c r="K34" s="33"/>
      <c r="L34" s="38"/>
      <c r="M34" s="38"/>
      <c r="N34" s="38"/>
      <c r="O34" s="38"/>
      <c r="P34" s="33"/>
      <c r="Q34" s="33"/>
      <c r="R34" s="33"/>
      <c r="S34" s="11"/>
    </row>
    <row r="35" spans="2:19" ht="19.5" thickBot="1" x14ac:dyDescent="0.3">
      <c r="B35" s="50">
        <f>D27/5</f>
        <v>816</v>
      </c>
      <c r="C35" s="29">
        <f>C6*B35</f>
        <v>13872</v>
      </c>
      <c r="D35" s="29">
        <f>C9+(B35*I9)</f>
        <v>26766.290579146778</v>
      </c>
      <c r="E35" s="51">
        <f>C35-D35</f>
        <v>-12894.290579146778</v>
      </c>
      <c r="G35" s="4"/>
      <c r="H35" s="4"/>
      <c r="J35" s="20"/>
      <c r="K35" s="33"/>
      <c r="L35" s="39"/>
      <c r="M35" s="39"/>
      <c r="N35" s="39"/>
      <c r="O35" s="39"/>
      <c r="P35" s="33"/>
      <c r="Q35" s="33"/>
      <c r="R35" s="33"/>
      <c r="S35" s="11"/>
    </row>
    <row r="36" spans="2:19" ht="19.5" thickBot="1" x14ac:dyDescent="0.3">
      <c r="B36" s="50">
        <f>D27</f>
        <v>4080</v>
      </c>
      <c r="C36" s="29">
        <f>B30</f>
        <v>69360</v>
      </c>
      <c r="D36" s="29">
        <f>C30</f>
        <v>56831.452895733892</v>
      </c>
      <c r="E36" s="51">
        <f>D30</f>
        <v>12528.5</v>
      </c>
      <c r="G36" s="4"/>
      <c r="H36" s="4"/>
      <c r="J36" s="20"/>
      <c r="K36" s="33"/>
      <c r="L36" s="38"/>
      <c r="M36" s="38"/>
      <c r="N36" s="38"/>
      <c r="O36" s="38"/>
      <c r="P36" s="33"/>
      <c r="Q36" s="33"/>
      <c r="R36" s="33"/>
      <c r="S36" s="11"/>
    </row>
    <row r="37" spans="2:19" ht="18.75" x14ac:dyDescent="0.25">
      <c r="B37" s="52">
        <f>B36*1.5</f>
        <v>6120</v>
      </c>
      <c r="C37" s="53">
        <f>C6*B37</f>
        <v>104040</v>
      </c>
      <c r="D37" s="53">
        <f>C9+(B37*I9)</f>
        <v>75622.179343600845</v>
      </c>
      <c r="E37" s="54">
        <f>C37-D37</f>
        <v>28417.820656399155</v>
      </c>
      <c r="F37" s="4"/>
      <c r="G37" s="4"/>
      <c r="H37" s="4"/>
      <c r="J37" s="20"/>
      <c r="K37" s="33"/>
      <c r="L37" s="6"/>
      <c r="M37" s="6"/>
      <c r="N37" s="6"/>
      <c r="O37" s="6"/>
      <c r="P37" s="40"/>
      <c r="Q37" s="40"/>
      <c r="R37" s="40"/>
      <c r="S37" s="11"/>
    </row>
    <row r="38" spans="2:19" ht="26.25" x14ac:dyDescent="0.25">
      <c r="J38" s="20"/>
      <c r="K38" s="33"/>
      <c r="L38" s="55"/>
      <c r="M38" s="55"/>
      <c r="N38" s="55"/>
      <c r="O38" s="55"/>
      <c r="P38" s="55"/>
      <c r="Q38" s="55"/>
      <c r="R38" s="55"/>
      <c r="S38" s="11"/>
    </row>
    <row r="39" spans="2:19" s="1" customFormat="1" x14ac:dyDescent="0.25">
      <c r="B39" s="68" t="s">
        <v>32</v>
      </c>
      <c r="K39" s="24"/>
      <c r="L39" s="11"/>
      <c r="M39" s="11"/>
      <c r="N39" s="11"/>
      <c r="O39" s="11"/>
      <c r="P39" s="11"/>
      <c r="Q39" s="11"/>
      <c r="R39" s="11"/>
      <c r="S39" s="24"/>
    </row>
    <row r="40" spans="2:19" s="1" customFormat="1" x14ac:dyDescent="0.25">
      <c r="B40" s="68" t="s">
        <v>31</v>
      </c>
      <c r="K40" s="24"/>
      <c r="L40" s="24"/>
      <c r="M40" s="24"/>
      <c r="N40" s="24"/>
      <c r="O40" s="24"/>
      <c r="P40" s="24"/>
      <c r="Q40" s="24"/>
      <c r="R40" s="24"/>
      <c r="S40" s="24"/>
    </row>
    <row r="41" spans="2:19" s="3" customFormat="1" x14ac:dyDescent="0.25">
      <c r="B41" s="2"/>
      <c r="K41" s="32"/>
      <c r="L41" s="32"/>
      <c r="M41" s="32"/>
      <c r="N41" s="32"/>
      <c r="O41" s="32"/>
      <c r="P41" s="32"/>
      <c r="Q41" s="32"/>
      <c r="R41" s="32"/>
      <c r="S41" s="32"/>
    </row>
    <row r="42" spans="2:19" s="3" customFormat="1" x14ac:dyDescent="0.25">
      <c r="B42" s="2"/>
      <c r="K42" s="32"/>
      <c r="L42" s="32"/>
      <c r="M42" s="32"/>
      <c r="N42" s="32"/>
      <c r="O42" s="32"/>
      <c r="P42" s="32"/>
      <c r="Q42" s="32"/>
      <c r="R42" s="32"/>
      <c r="S42" s="32"/>
    </row>
    <row r="43" spans="2:19" x14ac:dyDescent="0.25">
      <c r="K43" s="11"/>
      <c r="L43" s="11"/>
      <c r="M43" s="11"/>
      <c r="N43" s="11"/>
      <c r="O43" s="11"/>
      <c r="P43" s="11"/>
      <c r="Q43" s="11"/>
      <c r="R43" s="11"/>
      <c r="S43" s="11"/>
    </row>
  </sheetData>
  <mergeCells count="15">
    <mergeCell ref="B33:E33"/>
    <mergeCell ref="B8:I8"/>
    <mergeCell ref="F9:H9"/>
    <mergeCell ref="D9:D17"/>
    <mergeCell ref="G5:H6"/>
    <mergeCell ref="I5:I6"/>
    <mergeCell ref="B28:C28"/>
    <mergeCell ref="G4:I4"/>
    <mergeCell ref="C5:E5"/>
    <mergeCell ref="B24:D24"/>
    <mergeCell ref="L32:M32"/>
    <mergeCell ref="C6:E6"/>
    <mergeCell ref="B27:C27"/>
    <mergeCell ref="J5:K6"/>
    <mergeCell ref="J12:K15"/>
  </mergeCells>
  <dataValidations count="2">
    <dataValidation operator="greaterThanOrEqual" allowBlank="1" showInputMessage="1" showErrorMessage="1" sqref="O32:O33" xr:uid="{00000000-0002-0000-0100-000000000000}"/>
    <dataValidation type="decimal" operator="greaterThanOrEqual" allowBlank="1" showInputMessage="1" showErrorMessage="1" sqref="I9:I10 D27:D28 G12:I19 C6 C9:C10 C12:C19 H7" xr:uid="{00000000-0002-0000-0100-000001000000}">
      <formula1>0</formula1>
    </dataValidation>
  </dataValidations>
  <pageMargins left="0.7" right="0.7" top="0.75" bottom="0.75" header="0.3" footer="0.3"/>
  <pageSetup paperSize="9" orientation="portrait" verticalDpi="30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Punto de Equilibrio Tortilleria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Vazquez</dc:creator>
  <cp:lastModifiedBy>Fernando Vazquez</cp:lastModifiedBy>
  <dcterms:created xsi:type="dcterms:W3CDTF">2015-10-27T19:43:04Z</dcterms:created>
  <dcterms:modified xsi:type="dcterms:W3CDTF">2021-03-18T04:37:51Z</dcterms:modified>
</cp:coreProperties>
</file>